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inhoff\Desktop\Wirtschaftlichkeit Ackerkulturen\"/>
    </mc:Choice>
  </mc:AlternateContent>
  <bookViews>
    <workbookView xWindow="0" yWindow="0" windowWidth="16251" windowHeight="4731"/>
  </bookViews>
  <sheets>
    <sheet name="Tabelle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3" i="1"/>
  <c r="D23" i="1"/>
  <c r="C23" i="1"/>
  <c r="B23" i="1"/>
  <c r="K17" i="1"/>
  <c r="H17" i="1"/>
  <c r="G17" i="1"/>
  <c r="F17" i="1"/>
  <c r="E17" i="1"/>
  <c r="C17" i="1"/>
  <c r="B17" i="1"/>
  <c r="I16" i="1"/>
  <c r="H16" i="1"/>
  <c r="G16" i="1"/>
  <c r="F16" i="1"/>
  <c r="E16" i="1"/>
  <c r="C16" i="1"/>
  <c r="B16" i="1"/>
  <c r="K13" i="1"/>
  <c r="J13" i="1"/>
  <c r="J19" i="1" s="1"/>
  <c r="I13" i="1"/>
  <c r="H13" i="1"/>
  <c r="G13" i="1"/>
  <c r="F13" i="1"/>
  <c r="F19" i="1" s="1"/>
  <c r="E13" i="1"/>
  <c r="D13" i="1"/>
  <c r="C13" i="1"/>
  <c r="B13" i="1"/>
  <c r="B19" i="1" s="1"/>
  <c r="K11" i="1"/>
  <c r="J11" i="1"/>
  <c r="I11" i="1"/>
  <c r="H11" i="1"/>
  <c r="G11" i="1"/>
  <c r="F11" i="1"/>
  <c r="C11" i="1"/>
  <c r="D11" i="1" s="1"/>
  <c r="B11" i="1"/>
  <c r="K10" i="1"/>
  <c r="J10" i="1"/>
  <c r="I10" i="1"/>
  <c r="H10" i="1"/>
  <c r="G10" i="1"/>
  <c r="F10" i="1"/>
  <c r="E10" i="1"/>
  <c r="C10" i="1"/>
  <c r="B10" i="1"/>
  <c r="K9" i="1"/>
  <c r="K19" i="1" s="1"/>
  <c r="J9" i="1"/>
  <c r="I9" i="1"/>
  <c r="I19" i="1" s="1"/>
  <c r="H9" i="1"/>
  <c r="H19" i="1" s="1"/>
  <c r="G9" i="1"/>
  <c r="G19" i="1" s="1"/>
  <c r="F9" i="1"/>
  <c r="E9" i="1"/>
  <c r="E19" i="1" s="1"/>
  <c r="D9" i="1"/>
  <c r="C9" i="1"/>
  <c r="C19" i="1" s="1"/>
  <c r="B9" i="1"/>
  <c r="K8" i="1"/>
  <c r="I8" i="1"/>
  <c r="I21" i="1" s="1"/>
  <c r="I25" i="1" s="1"/>
  <c r="E8" i="1"/>
  <c r="E21" i="1" s="1"/>
  <c r="E25" i="1" s="1"/>
  <c r="J5" i="1"/>
  <c r="J8" i="1" s="1"/>
  <c r="I5" i="1"/>
  <c r="H5" i="1"/>
  <c r="H8" i="1" s="1"/>
  <c r="H21" i="1" s="1"/>
  <c r="H25" i="1" s="1"/>
  <c r="F5" i="1"/>
  <c r="F8" i="1" s="1"/>
  <c r="F21" i="1" s="1"/>
  <c r="F25" i="1" s="1"/>
  <c r="E5" i="1"/>
  <c r="C5" i="1"/>
  <c r="C8" i="1" s="1"/>
  <c r="B5" i="1"/>
  <c r="B8" i="1" s="1"/>
  <c r="B21" i="1" s="1"/>
  <c r="B25" i="1" s="1"/>
  <c r="J1" i="1"/>
  <c r="C21" i="1" l="1"/>
  <c r="C25" i="1" s="1"/>
  <c r="K21" i="1"/>
  <c r="K25" i="1" s="1"/>
  <c r="J21" i="1"/>
  <c r="J25" i="1" s="1"/>
  <c r="G5" i="1"/>
  <c r="G8" i="1" s="1"/>
  <c r="G21" i="1" s="1"/>
  <c r="G25" i="1" s="1"/>
  <c r="D5" i="1"/>
  <c r="D10" i="1" l="1"/>
  <c r="D19" i="1" s="1"/>
  <c r="D8" i="1"/>
  <c r="D21" i="1" l="1"/>
  <c r="D25" i="1" s="1"/>
</calcChain>
</file>

<file path=xl/sharedStrings.xml><?xml version="1.0" encoding="utf-8"?>
<sst xmlns="http://schemas.openxmlformats.org/spreadsheetml/2006/main" count="49" uniqueCount="48">
  <si>
    <t>Ackerkulturen</t>
  </si>
  <si>
    <t xml:space="preserve">Winter-Raps </t>
  </si>
  <si>
    <t>Winter-Weizen</t>
  </si>
  <si>
    <t>Stoppel-Weizen</t>
  </si>
  <si>
    <t>Winter-Gerste</t>
  </si>
  <si>
    <t>Winter-Roggen</t>
  </si>
  <si>
    <t>Hybrid-Roggen</t>
  </si>
  <si>
    <t>Triti-cale</t>
  </si>
  <si>
    <t>Brau-Gerste</t>
  </si>
  <si>
    <t>Sommer-Gerste</t>
  </si>
  <si>
    <t>Hafer</t>
  </si>
  <si>
    <t>Ertragsniveau</t>
  </si>
  <si>
    <t>in dt/ha   * )</t>
  </si>
  <si>
    <t>Erzeugerpreisniveau 1)</t>
  </si>
  <si>
    <t xml:space="preserve"> </t>
  </si>
  <si>
    <t>EURO /dt</t>
  </si>
  <si>
    <t>Erlös in EURO je ha</t>
  </si>
  <si>
    <t>Saatgutkosten</t>
  </si>
  <si>
    <t>Maschinenk. var.</t>
  </si>
  <si>
    <t>Treibstoffe+Schmierst.</t>
  </si>
  <si>
    <t>Lohnunternehmer</t>
  </si>
  <si>
    <t>Maschinenfestk. 4 )</t>
  </si>
  <si>
    <t>Trockn.kosten bzw. silieren</t>
  </si>
  <si>
    <t>Sonstiges 5)</t>
  </si>
  <si>
    <t>Variable Kosten</t>
  </si>
  <si>
    <t>in EURO je ha</t>
  </si>
  <si>
    <t>Deckungsbeitrag</t>
  </si>
  <si>
    <t>EURO je ha</t>
  </si>
  <si>
    <t>Akh Aufwand</t>
  </si>
  <si>
    <t>Lohnanansatz in € je ha</t>
  </si>
  <si>
    <t xml:space="preserve">"Roheinkommen" </t>
  </si>
  <si>
    <t>Janinhoff , A . ;  Dez  2024 ;            59 269 Beckum</t>
  </si>
  <si>
    <t>2) Mineraldünger nach Entzug incl. CaO + MgO usw.   und 3) angemessener Pflanzenschutzaufwand</t>
  </si>
  <si>
    <t>Agrardaten-Analysen</t>
  </si>
  <si>
    <t xml:space="preserve"> Hybrid - Roggen : höhere Saatgutkosten</t>
  </si>
  <si>
    <t>Stoppelweizen mit höherem N-Aufwand und Pflanzenschutz</t>
  </si>
  <si>
    <t>der Arbeitszeitnivelierung</t>
  </si>
  <si>
    <t>Ldw. + Agr.Handel</t>
  </si>
  <si>
    <t>4 ) Maschinenfestkosten sind erst beim Roheinkommen abgezogen</t>
  </si>
  <si>
    <t>5) Versicherung u. Beiträge</t>
  </si>
  <si>
    <t>Alle Kulturen : ohne Vorfruchtwirkung !</t>
  </si>
  <si>
    <t>* ) Die Erträge gelten für die B R D : 2024-25 ; vom Mittelwert von 2019 bis 2023  + 5 % und mit 1,0 % pro Jahr hochgerechnet.</t>
  </si>
  <si>
    <t xml:space="preserve"> Wirtschaftlichkeitsvergleiche ausgewählter Mähdrusch-Kulturen für landwirtsch. Betriebe im Jahre             2024 - 2025 ; 5 % höhere Erträge ; optimale Nährstoff-Entzüge !</t>
  </si>
  <si>
    <t>Mineraldüngung 2)</t>
  </si>
  <si>
    <t>Pflanzenschutz 3)</t>
  </si>
  <si>
    <r>
      <t>"Roheinkommen"</t>
    </r>
    <r>
      <rPr>
        <u/>
        <sz val="10"/>
        <rFont val="Arial"/>
        <family val="2"/>
      </rPr>
      <t xml:space="preserve"> dient zur Entlohnung von Boden- , Gebäude-  u.Maschinenkapital sowie der Gemeinkosten</t>
    </r>
  </si>
  <si>
    <r>
      <t>Anmerkungen:</t>
    </r>
    <r>
      <rPr>
        <sz val="10"/>
        <rFont val="Arial"/>
        <family val="2"/>
      </rPr>
      <t xml:space="preserve">  1) Preise </t>
    </r>
    <r>
      <rPr>
        <u/>
        <sz val="10"/>
        <rFont val="Arial"/>
        <family val="2"/>
      </rPr>
      <t>ohne</t>
    </r>
    <r>
      <rPr>
        <sz val="10"/>
        <rFont val="Arial"/>
        <family val="2"/>
      </rPr>
      <t xml:space="preserve"> Mehrwertsteuer ; ( </t>
    </r>
    <r>
      <rPr>
        <b/>
        <sz val="10"/>
        <rFont val="Arial"/>
        <family val="2"/>
      </rPr>
      <t>Durchschnitt von 2024 - 2025</t>
    </r>
    <r>
      <rPr>
        <sz val="10"/>
        <rFont val="Arial"/>
        <family val="2"/>
      </rPr>
      <t xml:space="preserve"> )</t>
    </r>
  </si>
  <si>
    <r>
      <rPr>
        <b/>
        <sz val="10"/>
        <rFont val="Arial"/>
        <family val="2"/>
      </rPr>
      <t xml:space="preserve">Keine </t>
    </r>
    <r>
      <rPr>
        <sz val="10"/>
        <rFont val="Arial"/>
        <family val="2"/>
      </rPr>
      <t xml:space="preserve">Berücksichtigung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</si>
</sst>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m\ yy"/>
  </numFmts>
  <fonts count="14" x14ac:knownFonts="1">
    <font>
      <sz val="12"/>
      <color theme="1"/>
      <name val="Arial"/>
      <family val="2"/>
    </font>
    <font>
      <b/>
      <sz val="11"/>
      <color rgb="FF0000FF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rgb="FF0000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u/>
      <sz val="12"/>
      <color rgb="FF0000FF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3" borderId="7" xfId="0" applyFont="1" applyFill="1" applyBorder="1" applyAlignment="1">
      <alignment horizontal="center"/>
    </xf>
    <xf numFmtId="0" fontId="3" fillId="0" borderId="12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0" fontId="7" fillId="0" borderId="21" xfId="0" applyFont="1" applyFill="1" applyBorder="1"/>
    <xf numFmtId="0" fontId="7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/>
    <xf numFmtId="0" fontId="3" fillId="0" borderId="8" xfId="0" applyFont="1" applyFill="1" applyBorder="1"/>
    <xf numFmtId="0" fontId="3" fillId="0" borderId="10" xfId="0" applyFont="1" applyFill="1" applyBorder="1"/>
    <xf numFmtId="3" fontId="3" fillId="0" borderId="12" xfId="0" applyNumberFormat="1" applyFont="1" applyFill="1" applyBorder="1"/>
    <xf numFmtId="0" fontId="8" fillId="0" borderId="6" xfId="0" applyFont="1" applyFill="1" applyBorder="1"/>
    <xf numFmtId="0" fontId="8" fillId="0" borderId="15" xfId="0" applyFont="1" applyFill="1" applyBorder="1"/>
    <xf numFmtId="0" fontId="3" fillId="0" borderId="8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3" fillId="0" borderId="21" xfId="0" applyFont="1" applyFill="1" applyBorder="1"/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165" fontId="7" fillId="0" borderId="22" xfId="0" applyNumberFormat="1" applyFont="1" applyFill="1" applyBorder="1" applyAlignment="1">
      <alignment horizontal="center" vertical="center"/>
    </xf>
    <xf numFmtId="165" fontId="7" fillId="0" borderId="2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3" fillId="0" borderId="27" xfId="0" applyFont="1" applyFill="1" applyBorder="1" applyAlignment="1"/>
    <xf numFmtId="0" fontId="3" fillId="0" borderId="23" xfId="0" applyFont="1" applyFill="1" applyBorder="1" applyAlignment="1"/>
    <xf numFmtId="0" fontId="3" fillId="0" borderId="24" xfId="0" applyFont="1" applyFill="1" applyBorder="1" applyAlignment="1"/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" fontId="5" fillId="3" borderId="11" xfId="0" quotePrefix="1" applyNumberFormat="1" applyFont="1" applyFill="1" applyBorder="1" applyAlignment="1">
      <alignment horizontal="center"/>
    </xf>
    <xf numFmtId="1" fontId="5" fillId="3" borderId="13" xfId="0" applyNumberFormat="1" applyFont="1" applyFill="1" applyBorder="1" applyAlignment="1">
      <alignment horizontal="center"/>
    </xf>
    <xf numFmtId="1" fontId="5" fillId="3" borderId="14" xfId="0" applyNumberFormat="1" applyFont="1" applyFill="1" applyBorder="1" applyAlignment="1">
      <alignment horizontal="center"/>
    </xf>
    <xf numFmtId="1" fontId="5" fillId="3" borderId="13" xfId="0" quotePrefix="1" applyNumberFormat="1" applyFont="1" applyFill="1" applyBorder="1" applyAlignment="1">
      <alignment horizontal="center"/>
    </xf>
    <xf numFmtId="1" fontId="5" fillId="3" borderId="9" xfId="0" applyNumberFormat="1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/>
    </xf>
    <xf numFmtId="1" fontId="1" fillId="3" borderId="16" xfId="0" quotePrefix="1" applyNumberFormat="1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3" fontId="10" fillId="0" borderId="5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l%20DB%20Ackerkulturen/Wirtschaftl.svergl.%20Ackerkulturen%20B%20R%20D%20%202020-21%20+9%20%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 R D - Schnitt"/>
      <sheetName val="Eingabe"/>
      <sheetName val="berechn S. 3"/>
      <sheetName val="berechn S.  4"/>
      <sheetName val="Fruchtf.1"/>
      <sheetName val="Fruchtf.2"/>
      <sheetName val="Übersicht 7"/>
      <sheetName val=" Fix-var-AK"/>
    </sheetNames>
    <sheetDataSet>
      <sheetData sheetId="0"/>
      <sheetData sheetId="1">
        <row r="1">
          <cell r="E1" t="str">
            <v>B R D ; Durchschnitt</v>
          </cell>
        </row>
        <row r="12">
          <cell r="B12">
            <v>81.83720000000001</v>
          </cell>
          <cell r="D12">
            <v>100</v>
          </cell>
          <cell r="E12">
            <v>200</v>
          </cell>
          <cell r="G12">
            <v>4.3600000000000003</v>
          </cell>
          <cell r="H12">
            <v>65.469760000000008</v>
          </cell>
          <cell r="I12">
            <v>36</v>
          </cell>
        </row>
        <row r="13">
          <cell r="B13">
            <v>75.75500000000001</v>
          </cell>
          <cell r="D13">
            <v>80</v>
          </cell>
          <cell r="G13">
            <v>3.97</v>
          </cell>
          <cell r="H13">
            <v>53.028500000000001</v>
          </cell>
          <cell r="I13">
            <v>33.6</v>
          </cell>
        </row>
        <row r="14">
          <cell r="B14">
            <v>72.26400000000001</v>
          </cell>
          <cell r="D14">
            <v>90</v>
          </cell>
          <cell r="E14">
            <v>160</v>
          </cell>
          <cell r="G14">
            <v>4</v>
          </cell>
          <cell r="H14">
            <v>56.36592000000001</v>
          </cell>
          <cell r="I14">
            <v>30</v>
          </cell>
        </row>
        <row r="15">
          <cell r="B15">
            <v>70.356999999999999</v>
          </cell>
          <cell r="D15">
            <v>100</v>
          </cell>
          <cell r="E15">
            <v>180</v>
          </cell>
          <cell r="G15">
            <v>4.13</v>
          </cell>
          <cell r="H15">
            <v>49.249899999999997</v>
          </cell>
          <cell r="I15">
            <v>27.6</v>
          </cell>
        </row>
        <row r="16">
          <cell r="B16">
            <v>64.391750000000002</v>
          </cell>
          <cell r="D16">
            <v>120</v>
          </cell>
          <cell r="E16">
            <v>140</v>
          </cell>
          <cell r="G16">
            <v>3.87</v>
          </cell>
          <cell r="H16">
            <v>45.074224999999998</v>
          </cell>
        </row>
        <row r="17">
          <cell r="D17">
            <v>90</v>
          </cell>
          <cell r="E17">
            <v>120</v>
          </cell>
          <cell r="G17">
            <v>4.04</v>
          </cell>
          <cell r="I17">
            <v>27.6</v>
          </cell>
        </row>
        <row r="18">
          <cell r="B18">
            <v>39.349000000000004</v>
          </cell>
          <cell r="D18">
            <v>90</v>
          </cell>
          <cell r="E18">
            <v>280</v>
          </cell>
          <cell r="G18">
            <v>7.5</v>
          </cell>
          <cell r="H18">
            <v>47.218800000000002</v>
          </cell>
          <cell r="I18">
            <v>36</v>
          </cell>
        </row>
        <row r="19">
          <cell r="D19">
            <v>110</v>
          </cell>
        </row>
      </sheetData>
      <sheetData sheetId="2"/>
      <sheetData sheetId="3">
        <row r="5">
          <cell r="B5">
            <v>39.349000000000004</v>
          </cell>
          <cell r="C5">
            <v>81.83720000000001</v>
          </cell>
          <cell r="E5">
            <v>75.75500000000001</v>
          </cell>
          <cell r="F5">
            <v>72.26400000000001</v>
          </cell>
          <cell r="G5">
            <v>79.490400000000022</v>
          </cell>
          <cell r="H5">
            <v>70.356999999999999</v>
          </cell>
          <cell r="I5">
            <v>64.391750000000002</v>
          </cell>
          <cell r="J5">
            <v>67.611337500000005</v>
          </cell>
          <cell r="K5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B5" sqref="B5:K25"/>
    </sheetView>
  </sheetViews>
  <sheetFormatPr baseColWidth="10" defaultRowHeight="15" x14ac:dyDescent="0.35"/>
  <cols>
    <col min="1" max="1" width="16.5625" customWidth="1"/>
    <col min="2" max="11" width="9.0625" customWidth="1"/>
  </cols>
  <sheetData>
    <row r="1" spans="1:11" ht="33" customHeight="1" thickBot="1" x14ac:dyDescent="0.4">
      <c r="A1" s="9" t="s">
        <v>42</v>
      </c>
      <c r="B1" s="9"/>
      <c r="C1" s="9"/>
      <c r="D1" s="9"/>
      <c r="E1" s="9"/>
      <c r="F1" s="9"/>
      <c r="G1" s="9"/>
      <c r="H1" s="9"/>
      <c r="I1" s="9"/>
      <c r="J1" s="10" t="str">
        <f>[1]Eingabe!E1</f>
        <v>B R D ; Durchschnitt</v>
      </c>
      <c r="K1" s="10"/>
    </row>
    <row r="2" spans="1:11" x14ac:dyDescent="0.35">
      <c r="A2" s="11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</row>
    <row r="3" spans="1:11" ht="15.45" thickBot="1" x14ac:dyDescent="0.4">
      <c r="A3" s="12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35">
      <c r="A4" s="13" t="s">
        <v>11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5">
      <c r="A5" s="14" t="s">
        <v>12</v>
      </c>
      <c r="B5" s="41">
        <f>[1]Eingabe!B18</f>
        <v>39.349000000000004</v>
      </c>
      <c r="C5" s="41">
        <f>[1]Eingabe!B12</f>
        <v>81.83720000000001</v>
      </c>
      <c r="D5" s="41">
        <f>C5*0.93</f>
        <v>76.10859600000002</v>
      </c>
      <c r="E5" s="41">
        <f>[1]Eingabe!B13</f>
        <v>75.75500000000001</v>
      </c>
      <c r="F5" s="41">
        <f>[1]Eingabe!B14</f>
        <v>72.26400000000001</v>
      </c>
      <c r="G5" s="41">
        <f>F5*1.1</f>
        <v>79.490400000000022</v>
      </c>
      <c r="H5" s="41">
        <f>[1]Eingabe!B15</f>
        <v>70.356999999999999</v>
      </c>
      <c r="I5" s="41">
        <f>[1]Eingabe!B16</f>
        <v>64.391750000000002</v>
      </c>
      <c r="J5" s="41">
        <f>I5*1.05</f>
        <v>67.611337500000005</v>
      </c>
      <c r="K5" s="41">
        <v>58</v>
      </c>
    </row>
    <row r="6" spans="1:11" x14ac:dyDescent="0.35">
      <c r="A6" s="13" t="s">
        <v>13</v>
      </c>
      <c r="B6" s="42"/>
      <c r="C6" s="42"/>
      <c r="D6" s="42" t="s">
        <v>14</v>
      </c>
      <c r="E6" s="42"/>
      <c r="F6" s="42"/>
      <c r="G6" s="42"/>
      <c r="H6" s="42"/>
      <c r="I6" s="42"/>
      <c r="J6" s="42"/>
      <c r="K6" s="42"/>
    </row>
    <row r="7" spans="1:11" x14ac:dyDescent="0.35">
      <c r="A7" s="14" t="s">
        <v>15</v>
      </c>
      <c r="B7" s="41">
        <v>44</v>
      </c>
      <c r="C7" s="41">
        <v>21.5</v>
      </c>
      <c r="D7" s="41">
        <v>21.5</v>
      </c>
      <c r="E7" s="41">
        <v>19</v>
      </c>
      <c r="F7" s="41">
        <v>20</v>
      </c>
      <c r="G7" s="41">
        <v>20</v>
      </c>
      <c r="H7" s="41">
        <v>21</v>
      </c>
      <c r="I7" s="41">
        <v>24</v>
      </c>
      <c r="J7" s="41">
        <v>20</v>
      </c>
      <c r="K7" s="41">
        <v>20</v>
      </c>
    </row>
    <row r="8" spans="1:11" ht="15.45" thickBot="1" x14ac:dyDescent="0.4">
      <c r="A8" s="15" t="s">
        <v>16</v>
      </c>
      <c r="B8" s="43">
        <f t="shared" ref="B8:K8" si="0">B5*B7</f>
        <v>1731.3560000000002</v>
      </c>
      <c r="C8" s="43">
        <f t="shared" si="0"/>
        <v>1759.4998000000003</v>
      </c>
      <c r="D8" s="43">
        <f t="shared" si="0"/>
        <v>1636.3348140000005</v>
      </c>
      <c r="E8" s="43">
        <f t="shared" si="0"/>
        <v>1439.3450000000003</v>
      </c>
      <c r="F8" s="43">
        <f t="shared" si="0"/>
        <v>1445.2800000000002</v>
      </c>
      <c r="G8" s="43">
        <f t="shared" si="0"/>
        <v>1589.8080000000004</v>
      </c>
      <c r="H8" s="43">
        <f t="shared" si="0"/>
        <v>1477.4970000000001</v>
      </c>
      <c r="I8" s="43">
        <f t="shared" si="0"/>
        <v>1545.402</v>
      </c>
      <c r="J8" s="43">
        <f t="shared" si="0"/>
        <v>1352.22675</v>
      </c>
      <c r="K8" s="43">
        <f t="shared" si="0"/>
        <v>1160</v>
      </c>
    </row>
    <row r="9" spans="1:11" x14ac:dyDescent="0.35">
      <c r="A9" s="2" t="s">
        <v>17</v>
      </c>
      <c r="B9" s="44">
        <f>[1]Eingabe!$D18</f>
        <v>90</v>
      </c>
      <c r="C9" s="44">
        <f>[1]Eingabe!$D12</f>
        <v>100</v>
      </c>
      <c r="D9" s="44">
        <f>[1]Eingabe!$D19</f>
        <v>110</v>
      </c>
      <c r="E9" s="44">
        <f>[1]Eingabe!$D13</f>
        <v>80</v>
      </c>
      <c r="F9" s="44">
        <f>[1]Eingabe!$D14</f>
        <v>90</v>
      </c>
      <c r="G9" s="44">
        <f>F9*1.5</f>
        <v>135</v>
      </c>
      <c r="H9" s="44">
        <f>[1]Eingabe!$D15</f>
        <v>100</v>
      </c>
      <c r="I9" s="44">
        <f>[1]Eingabe!$D16*1.2</f>
        <v>144</v>
      </c>
      <c r="J9" s="44">
        <f>[1]Eingabe!$D16</f>
        <v>120</v>
      </c>
      <c r="K9" s="44">
        <f>[1]Eingabe!$D17</f>
        <v>90</v>
      </c>
    </row>
    <row r="10" spans="1:11" x14ac:dyDescent="0.35">
      <c r="A10" s="2" t="s">
        <v>43</v>
      </c>
      <c r="B10" s="44">
        <f>[1]Eingabe!$G18*'[1]berechn S.  4'!B$5</f>
        <v>295.11750000000001</v>
      </c>
      <c r="C10" s="44">
        <f>[1]Eingabe!$G12*'[1]berechn S.  4'!C$5</f>
        <v>356.81019200000009</v>
      </c>
      <c r="D10" s="44">
        <f>([1]Eingabe!$G13*D$5)*1.1</f>
        <v>332.36623873200011</v>
      </c>
      <c r="E10" s="44">
        <f>[1]Eingabe!$G13*'[1]berechn S.  4'!E$5</f>
        <v>300.74735000000004</v>
      </c>
      <c r="F10" s="44">
        <f>[1]Eingabe!$G14*'[1]berechn S.  4'!F$5</f>
        <v>289.05600000000004</v>
      </c>
      <c r="G10" s="44">
        <f>[1]Eingabe!$G14*'[1]berechn S.  4'!G$5</f>
        <v>317.96160000000009</v>
      </c>
      <c r="H10" s="44">
        <f>[1]Eingabe!$G15*'[1]berechn S.  4'!H$5</f>
        <v>290.57441</v>
      </c>
      <c r="I10" s="44">
        <f>[1]Eingabe!$G16*'[1]berechn S.  4'!I$5</f>
        <v>249.19607250000001</v>
      </c>
      <c r="J10" s="44">
        <f>[1]Eingabe!$G16*'[1]berechn S.  4'!J$5</f>
        <v>261.65587612500002</v>
      </c>
      <c r="K10" s="44">
        <f>[1]Eingabe!$G17*'[1]berechn S.  4'!K$5</f>
        <v>234.32</v>
      </c>
    </row>
    <row r="11" spans="1:11" x14ac:dyDescent="0.35">
      <c r="A11" s="2" t="s">
        <v>44</v>
      </c>
      <c r="B11" s="44">
        <f>[1]Eingabe!$E18</f>
        <v>280</v>
      </c>
      <c r="C11" s="44">
        <f>[1]Eingabe!$E12</f>
        <v>200</v>
      </c>
      <c r="D11" s="44">
        <f>C11*1.1</f>
        <v>220.00000000000003</v>
      </c>
      <c r="E11" s="44">
        <v>140</v>
      </c>
      <c r="F11" s="44">
        <f>[1]Eingabe!$E14</f>
        <v>160</v>
      </c>
      <c r="G11" s="44">
        <f>[1]Eingabe!$E14</f>
        <v>160</v>
      </c>
      <c r="H11" s="44">
        <f>[1]Eingabe!$E15</f>
        <v>180</v>
      </c>
      <c r="I11" s="44">
        <f>[1]Eingabe!$E16</f>
        <v>140</v>
      </c>
      <c r="J11" s="44">
        <f>[1]Eingabe!$E16*0.85</f>
        <v>119</v>
      </c>
      <c r="K11" s="44">
        <f>[1]Eingabe!$E17</f>
        <v>120</v>
      </c>
    </row>
    <row r="12" spans="1:11" x14ac:dyDescent="0.35">
      <c r="A12" s="2" t="s">
        <v>18</v>
      </c>
      <c r="B12" s="45">
        <v>110</v>
      </c>
      <c r="C12" s="45">
        <v>90</v>
      </c>
      <c r="D12" s="45">
        <v>95</v>
      </c>
      <c r="E12" s="45">
        <v>80</v>
      </c>
      <c r="F12" s="45">
        <v>80</v>
      </c>
      <c r="G12" s="45">
        <v>80</v>
      </c>
      <c r="H12" s="45">
        <v>85</v>
      </c>
      <c r="I12" s="45">
        <v>75</v>
      </c>
      <c r="J12" s="45">
        <v>70</v>
      </c>
      <c r="K12" s="45">
        <v>70</v>
      </c>
    </row>
    <row r="13" spans="1:11" x14ac:dyDescent="0.35">
      <c r="A13" s="2" t="s">
        <v>19</v>
      </c>
      <c r="B13" s="45">
        <f t="shared" ref="B13:K13" si="1">60+(B22*6)</f>
        <v>105</v>
      </c>
      <c r="C13" s="45">
        <f t="shared" si="1"/>
        <v>102</v>
      </c>
      <c r="D13" s="45">
        <f t="shared" si="1"/>
        <v>103.2</v>
      </c>
      <c r="E13" s="45">
        <f t="shared" si="1"/>
        <v>99</v>
      </c>
      <c r="F13" s="45">
        <f t="shared" si="1"/>
        <v>99</v>
      </c>
      <c r="G13" s="45">
        <f t="shared" si="1"/>
        <v>99</v>
      </c>
      <c r="H13" s="45">
        <f t="shared" si="1"/>
        <v>99</v>
      </c>
      <c r="I13" s="45">
        <f t="shared" si="1"/>
        <v>99</v>
      </c>
      <c r="J13" s="45">
        <f t="shared" si="1"/>
        <v>96</v>
      </c>
      <c r="K13" s="45">
        <f t="shared" si="1"/>
        <v>96</v>
      </c>
    </row>
    <row r="14" spans="1:11" x14ac:dyDescent="0.35">
      <c r="A14" s="2" t="s">
        <v>20</v>
      </c>
      <c r="B14" s="45">
        <v>160</v>
      </c>
      <c r="C14" s="45">
        <v>150</v>
      </c>
      <c r="D14" s="45">
        <v>150</v>
      </c>
      <c r="E14" s="45">
        <v>140</v>
      </c>
      <c r="F14" s="45">
        <v>150</v>
      </c>
      <c r="G14" s="45">
        <v>150</v>
      </c>
      <c r="H14" s="45">
        <v>150</v>
      </c>
      <c r="I14" s="45">
        <v>140</v>
      </c>
      <c r="J14" s="45">
        <v>140</v>
      </c>
      <c r="K14" s="45">
        <v>145</v>
      </c>
    </row>
    <row r="15" spans="1:11" x14ac:dyDescent="0.35">
      <c r="A15" s="2" t="s">
        <v>21</v>
      </c>
      <c r="B15" s="45">
        <v>210</v>
      </c>
      <c r="C15" s="45">
        <v>210</v>
      </c>
      <c r="D15" s="45">
        <v>200</v>
      </c>
      <c r="E15" s="45">
        <v>190</v>
      </c>
      <c r="F15" s="45">
        <v>200</v>
      </c>
      <c r="G15" s="45">
        <v>200</v>
      </c>
      <c r="H15" s="45">
        <v>210</v>
      </c>
      <c r="I15" s="45">
        <v>170</v>
      </c>
      <c r="J15" s="45">
        <v>170</v>
      </c>
      <c r="K15" s="45">
        <v>180</v>
      </c>
    </row>
    <row r="16" spans="1:11" x14ac:dyDescent="0.35">
      <c r="A16" s="2" t="s">
        <v>22</v>
      </c>
      <c r="B16" s="44">
        <f>[1]Eingabe!$H18</f>
        <v>47.218800000000002</v>
      </c>
      <c r="C16" s="44">
        <f>[1]Eingabe!$H12</f>
        <v>65.469760000000008</v>
      </c>
      <c r="D16" s="44">
        <v>60</v>
      </c>
      <c r="E16" s="44">
        <f>[1]Eingabe!$H13</f>
        <v>53.028500000000001</v>
      </c>
      <c r="F16" s="44">
        <f>[1]Eingabe!$H13</f>
        <v>53.028500000000001</v>
      </c>
      <c r="G16" s="44">
        <f>[1]Eingabe!$H14</f>
        <v>56.36592000000001</v>
      </c>
      <c r="H16" s="44">
        <f>[1]Eingabe!$H15</f>
        <v>49.249899999999997</v>
      </c>
      <c r="I16" s="44">
        <f>[1]Eingabe!H16</f>
        <v>45.074224999999998</v>
      </c>
      <c r="J16" s="46">
        <v>42</v>
      </c>
      <c r="K16" s="44">
        <v>46</v>
      </c>
    </row>
    <row r="17" spans="1:11" x14ac:dyDescent="0.35">
      <c r="A17" s="14" t="s">
        <v>23</v>
      </c>
      <c r="B17" s="47">
        <f>[1]Eingabe!$I18</f>
        <v>36</v>
      </c>
      <c r="C17" s="47">
        <f>[1]Eingabe!$I12</f>
        <v>36</v>
      </c>
      <c r="D17" s="47">
        <v>25</v>
      </c>
      <c r="E17" s="47">
        <f>[1]Eingabe!$I13</f>
        <v>33.6</v>
      </c>
      <c r="F17" s="47">
        <f>[1]Eingabe!$I14</f>
        <v>30</v>
      </c>
      <c r="G17" s="47">
        <f>[1]Eingabe!$I14</f>
        <v>30</v>
      </c>
      <c r="H17" s="47">
        <f>[1]Eingabe!$I15</f>
        <v>27.6</v>
      </c>
      <c r="I17" s="47">
        <v>30</v>
      </c>
      <c r="J17" s="47">
        <v>23</v>
      </c>
      <c r="K17" s="47">
        <f>[1]Eingabe!$I17</f>
        <v>27.6</v>
      </c>
    </row>
    <row r="18" spans="1:11" x14ac:dyDescent="0.35">
      <c r="A18" s="13" t="s">
        <v>24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x14ac:dyDescent="0.35">
      <c r="A19" s="16" t="s">
        <v>25</v>
      </c>
      <c r="B19" s="44">
        <f t="shared" ref="B19:K19" si="2">SUM(B9:B17)-B15</f>
        <v>1123.3363000000002</v>
      </c>
      <c r="C19" s="44">
        <f t="shared" si="2"/>
        <v>1100.2799520000001</v>
      </c>
      <c r="D19" s="44">
        <f t="shared" si="2"/>
        <v>1095.5662387320003</v>
      </c>
      <c r="E19" s="44">
        <f t="shared" si="2"/>
        <v>926.3758499999999</v>
      </c>
      <c r="F19" s="44">
        <f t="shared" si="2"/>
        <v>951.08449999999993</v>
      </c>
      <c r="G19" s="44">
        <f t="shared" si="2"/>
        <v>1028.32752</v>
      </c>
      <c r="H19" s="44">
        <f t="shared" si="2"/>
        <v>981.42430999999988</v>
      </c>
      <c r="I19" s="44">
        <f t="shared" si="2"/>
        <v>922.27029749999997</v>
      </c>
      <c r="J19" s="44">
        <f t="shared" si="2"/>
        <v>871.65587612500008</v>
      </c>
      <c r="K19" s="44">
        <f t="shared" si="2"/>
        <v>828.92</v>
      </c>
    </row>
    <row r="20" spans="1:11" x14ac:dyDescent="0.35">
      <c r="A20" s="17" t="s">
        <v>26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 ht="15.45" thickBot="1" x14ac:dyDescent="0.4">
      <c r="A21" s="18" t="s">
        <v>27</v>
      </c>
      <c r="B21" s="50">
        <f t="shared" ref="B21:K21" si="3">B8-B19</f>
        <v>608.01970000000006</v>
      </c>
      <c r="C21" s="50">
        <f t="shared" si="3"/>
        <v>659.21984800000018</v>
      </c>
      <c r="D21" s="50">
        <f t="shared" si="3"/>
        <v>540.76857526800018</v>
      </c>
      <c r="E21" s="50">
        <f t="shared" si="3"/>
        <v>512.96915000000035</v>
      </c>
      <c r="F21" s="50">
        <f t="shared" si="3"/>
        <v>494.19550000000027</v>
      </c>
      <c r="G21" s="50">
        <f t="shared" si="3"/>
        <v>561.4804800000004</v>
      </c>
      <c r="H21" s="50">
        <f t="shared" si="3"/>
        <v>496.07269000000019</v>
      </c>
      <c r="I21" s="50">
        <f t="shared" si="3"/>
        <v>623.13170250000007</v>
      </c>
      <c r="J21" s="50">
        <f t="shared" si="3"/>
        <v>480.57087387499996</v>
      </c>
      <c r="K21" s="50">
        <f t="shared" si="3"/>
        <v>331.08000000000004</v>
      </c>
    </row>
    <row r="22" spans="1:11" ht="15.45" thickTop="1" x14ac:dyDescent="0.35">
      <c r="A22" s="2" t="s">
        <v>28</v>
      </c>
      <c r="B22" s="51">
        <v>7.5</v>
      </c>
      <c r="C22" s="51">
        <v>7</v>
      </c>
      <c r="D22" s="51">
        <v>7.2</v>
      </c>
      <c r="E22" s="51">
        <v>6.5</v>
      </c>
      <c r="F22" s="51">
        <v>6.5</v>
      </c>
      <c r="G22" s="51">
        <v>6.5</v>
      </c>
      <c r="H22" s="51">
        <v>6.5</v>
      </c>
      <c r="I22" s="51">
        <v>6.5</v>
      </c>
      <c r="J22" s="51">
        <v>6</v>
      </c>
      <c r="K22" s="51">
        <v>6</v>
      </c>
    </row>
    <row r="23" spans="1:11" x14ac:dyDescent="0.35">
      <c r="A23" s="19" t="s">
        <v>29</v>
      </c>
      <c r="B23" s="47">
        <f>B22*25</f>
        <v>187.5</v>
      </c>
      <c r="C23" s="47">
        <f t="shared" ref="C23:K23" si="4">C22*25</f>
        <v>175</v>
      </c>
      <c r="D23" s="47">
        <f t="shared" si="4"/>
        <v>180</v>
      </c>
      <c r="E23" s="47">
        <f t="shared" si="4"/>
        <v>162.5</v>
      </c>
      <c r="F23" s="47">
        <f t="shared" si="4"/>
        <v>162.5</v>
      </c>
      <c r="G23" s="47">
        <f t="shared" si="4"/>
        <v>162.5</v>
      </c>
      <c r="H23" s="47">
        <f t="shared" si="4"/>
        <v>162.5</v>
      </c>
      <c r="I23" s="47">
        <f t="shared" si="4"/>
        <v>162.5</v>
      </c>
      <c r="J23" s="47">
        <f t="shared" si="4"/>
        <v>150</v>
      </c>
      <c r="K23" s="47">
        <f t="shared" si="4"/>
        <v>150</v>
      </c>
    </row>
    <row r="24" spans="1:11" x14ac:dyDescent="0.35">
      <c r="A24" s="20" t="s">
        <v>30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1" ht="15.45" thickBot="1" x14ac:dyDescent="0.4">
      <c r="A25" s="21" t="s">
        <v>27</v>
      </c>
      <c r="B25" s="53">
        <f t="shared" ref="B25:K25" si="5">B21-B15-B23</f>
        <v>210.51970000000006</v>
      </c>
      <c r="C25" s="53">
        <f t="shared" si="5"/>
        <v>274.21984800000018</v>
      </c>
      <c r="D25" s="53">
        <f t="shared" si="5"/>
        <v>160.76857526800018</v>
      </c>
      <c r="E25" s="53">
        <f t="shared" si="5"/>
        <v>160.46915000000035</v>
      </c>
      <c r="F25" s="53">
        <f t="shared" si="5"/>
        <v>131.69550000000027</v>
      </c>
      <c r="G25" s="53">
        <f t="shared" si="5"/>
        <v>198.9804800000004</v>
      </c>
      <c r="H25" s="53">
        <f t="shared" si="5"/>
        <v>123.57269000000019</v>
      </c>
      <c r="I25" s="53">
        <f t="shared" si="5"/>
        <v>290.63170250000007</v>
      </c>
      <c r="J25" s="53">
        <f t="shared" si="5"/>
        <v>160.57087387499996</v>
      </c>
      <c r="K25" s="53">
        <f t="shared" si="5"/>
        <v>1.0800000000000409</v>
      </c>
    </row>
    <row r="26" spans="1:11" x14ac:dyDescent="0.35">
      <c r="A26" s="22" t="s">
        <v>45</v>
      </c>
      <c r="B26" s="23"/>
      <c r="C26" s="23"/>
      <c r="D26" s="23"/>
      <c r="E26" s="23"/>
      <c r="F26" s="23"/>
      <c r="G26" s="23"/>
      <c r="H26" s="23"/>
      <c r="I26" s="35" t="s">
        <v>31</v>
      </c>
      <c r="J26" s="36"/>
      <c r="K26" s="37"/>
    </row>
    <row r="27" spans="1:11" x14ac:dyDescent="0.35">
      <c r="A27" s="24" t="s">
        <v>46</v>
      </c>
      <c r="B27" s="3"/>
      <c r="C27" s="3"/>
      <c r="D27" s="3"/>
      <c r="E27" s="3"/>
      <c r="F27" s="3"/>
      <c r="G27" s="3"/>
      <c r="H27" s="4"/>
      <c r="I27" s="38"/>
      <c r="J27" s="39"/>
      <c r="K27" s="40"/>
    </row>
    <row r="28" spans="1:11" x14ac:dyDescent="0.35">
      <c r="A28" s="5" t="s">
        <v>32</v>
      </c>
      <c r="B28" s="3"/>
      <c r="C28" s="3"/>
      <c r="D28" s="3"/>
      <c r="E28" s="3"/>
      <c r="F28" s="3"/>
      <c r="G28" s="3"/>
      <c r="H28" s="3" t="s">
        <v>47</v>
      </c>
      <c r="I28" s="3"/>
      <c r="J28" s="25" t="s">
        <v>33</v>
      </c>
      <c r="K28" s="26"/>
    </row>
    <row r="29" spans="1:11" x14ac:dyDescent="0.35">
      <c r="A29" s="5" t="s">
        <v>34</v>
      </c>
      <c r="B29" s="3"/>
      <c r="C29" s="3" t="s">
        <v>35</v>
      </c>
      <c r="D29" s="3"/>
      <c r="E29" s="3"/>
      <c r="F29" s="3"/>
      <c r="G29" s="3"/>
      <c r="H29" s="3" t="s">
        <v>36</v>
      </c>
      <c r="I29" s="3"/>
      <c r="J29" s="27" t="s">
        <v>37</v>
      </c>
      <c r="K29" s="28"/>
    </row>
    <row r="30" spans="1:11" x14ac:dyDescent="0.35">
      <c r="A30" s="5" t="s">
        <v>38</v>
      </c>
      <c r="B30" s="3"/>
      <c r="C30" s="3"/>
      <c r="D30" s="5"/>
      <c r="E30" s="5" t="s">
        <v>39</v>
      </c>
      <c r="F30" s="3"/>
      <c r="G30" s="6"/>
      <c r="H30" s="29" t="s">
        <v>40</v>
      </c>
      <c r="I30" s="30"/>
      <c r="J30" s="30"/>
      <c r="K30" s="31"/>
    </row>
    <row r="31" spans="1:11" x14ac:dyDescent="0.35">
      <c r="A31" s="32" t="s">
        <v>41</v>
      </c>
      <c r="B31" s="33"/>
      <c r="C31" s="33"/>
      <c r="D31" s="33"/>
      <c r="E31" s="33"/>
      <c r="F31" s="33"/>
      <c r="G31" s="33"/>
      <c r="H31" s="33"/>
      <c r="I31" s="33"/>
      <c r="J31" s="33"/>
      <c r="K31" s="34"/>
    </row>
  </sheetData>
  <mergeCells count="19">
    <mergeCell ref="A1:I1"/>
    <mergeCell ref="J1:K1"/>
    <mergeCell ref="A2:A3"/>
    <mergeCell ref="B2:B3"/>
    <mergeCell ref="C2:C3"/>
    <mergeCell ref="D2:D3"/>
    <mergeCell ref="E2:E3"/>
    <mergeCell ref="F2:F3"/>
    <mergeCell ref="G2:G3"/>
    <mergeCell ref="H2:H3"/>
    <mergeCell ref="J29:K29"/>
    <mergeCell ref="H30:K30"/>
    <mergeCell ref="A31:K31"/>
    <mergeCell ref="I2:I3"/>
    <mergeCell ref="J2:J3"/>
    <mergeCell ref="K2:K3"/>
    <mergeCell ref="A26:H26"/>
    <mergeCell ref="I26:K27"/>
    <mergeCell ref="J28:K28"/>
  </mergeCells>
  <printOptions horizontalCentered="1" verticalCentered="1"/>
  <pageMargins left="0.59055118110236227" right="0.59055118110236227" top="0.39370078740157483" bottom="0.39370078740157483" header="0.19685039370078741" footer="0.19685039370078741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Janinhoff</dc:creator>
  <cp:lastModifiedBy>Janinhoff</cp:lastModifiedBy>
  <cp:lastPrinted>2024-12-28T13:27:15Z</cp:lastPrinted>
  <dcterms:created xsi:type="dcterms:W3CDTF">2024-12-28T10:51:39Z</dcterms:created>
  <dcterms:modified xsi:type="dcterms:W3CDTF">2024-12-28T13:27:32Z</dcterms:modified>
</cp:coreProperties>
</file>