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inhoff\Desktop\Wirtschaftlichkeit Ackerkulturen\"/>
    </mc:Choice>
  </mc:AlternateContent>
  <bookViews>
    <workbookView xWindow="0" yWindow="0" windowWidth="16251" windowHeight="4731"/>
  </bookViews>
  <sheets>
    <sheet name="Tabelle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F23" i="1"/>
  <c r="E23" i="1"/>
  <c r="D23" i="1"/>
  <c r="C23" i="1"/>
  <c r="B23" i="1"/>
  <c r="I17" i="1"/>
  <c r="H17" i="1"/>
  <c r="G17" i="1"/>
  <c r="F17" i="1"/>
  <c r="E17" i="1"/>
  <c r="D17" i="1"/>
  <c r="B17" i="1"/>
  <c r="K16" i="1"/>
  <c r="J16" i="1"/>
  <c r="F16" i="1"/>
  <c r="E16" i="1"/>
  <c r="D16" i="1"/>
  <c r="C16" i="1"/>
  <c r="B16" i="1"/>
  <c r="K13" i="1"/>
  <c r="J13" i="1"/>
  <c r="I13" i="1"/>
  <c r="H13" i="1"/>
  <c r="G13" i="1"/>
  <c r="F13" i="1"/>
  <c r="F19" i="1" s="1"/>
  <c r="E13" i="1"/>
  <c r="D13" i="1"/>
  <c r="C13" i="1"/>
  <c r="B13" i="1"/>
  <c r="B19" i="1" s="1"/>
  <c r="K11" i="1"/>
  <c r="J11" i="1"/>
  <c r="I11" i="1"/>
  <c r="H11" i="1"/>
  <c r="G11" i="1"/>
  <c r="G19" i="1" s="1"/>
  <c r="F11" i="1"/>
  <c r="E11" i="1"/>
  <c r="D11" i="1"/>
  <c r="C11" i="1"/>
  <c r="B11" i="1"/>
  <c r="K10" i="1"/>
  <c r="J10" i="1"/>
  <c r="J19" i="1" s="1"/>
  <c r="F10" i="1"/>
  <c r="E10" i="1"/>
  <c r="B10" i="1"/>
  <c r="K9" i="1"/>
  <c r="K19" i="1" s="1"/>
  <c r="J9" i="1"/>
  <c r="E9" i="1"/>
  <c r="E19" i="1" s="1"/>
  <c r="D9" i="1"/>
  <c r="C9" i="1"/>
  <c r="B9" i="1"/>
  <c r="J8" i="1"/>
  <c r="J21" i="1" s="1"/>
  <c r="J25" i="1" s="1"/>
  <c r="I8" i="1"/>
  <c r="F8" i="1"/>
  <c r="F21" i="1" s="1"/>
  <c r="F25" i="1" s="1"/>
  <c r="E8" i="1"/>
  <c r="B8" i="1"/>
  <c r="B21" i="1" s="1"/>
  <c r="B25" i="1" s="1"/>
  <c r="K5" i="1"/>
  <c r="K8" i="1" s="1"/>
  <c r="J5" i="1"/>
  <c r="I5" i="1"/>
  <c r="I10" i="1" s="1"/>
  <c r="I19" i="1" s="1"/>
  <c r="H5" i="1"/>
  <c r="H8" i="1" s="1"/>
  <c r="G5" i="1"/>
  <c r="G8" i="1" s="1"/>
  <c r="F5" i="1"/>
  <c r="E5" i="1"/>
  <c r="D5" i="1"/>
  <c r="D10" i="1" s="1"/>
  <c r="C5" i="1"/>
  <c r="C8" i="1" s="1"/>
  <c r="B5" i="1"/>
  <c r="C10" i="1" s="1"/>
  <c r="J1" i="1"/>
  <c r="E21" i="1" l="1"/>
  <c r="E25" i="1" s="1"/>
  <c r="C19" i="1"/>
  <c r="C21" i="1"/>
  <c r="C25" i="1" s="1"/>
  <c r="G21" i="1"/>
  <c r="G25" i="1" s="1"/>
  <c r="K21" i="1"/>
  <c r="K25" i="1" s="1"/>
  <c r="I21" i="1"/>
  <c r="I25" i="1" s="1"/>
  <c r="D19" i="1"/>
  <c r="H10" i="1"/>
  <c r="H19" i="1" s="1"/>
  <c r="H21" i="1" s="1"/>
  <c r="H25" i="1" s="1"/>
  <c r="D8" i="1"/>
  <c r="D21" i="1" l="1"/>
  <c r="D25" i="1" s="1"/>
</calcChain>
</file>

<file path=xl/sharedStrings.xml><?xml version="1.0" encoding="utf-8"?>
<sst xmlns="http://schemas.openxmlformats.org/spreadsheetml/2006/main" count="50" uniqueCount="49">
  <si>
    <t>Wirtschaftlichkeitsvergleiche ausgewählter Blattfrucht-Kulturen für landwirtschaftliche Betriebe im Jahre 2024 - 2025 ; 5 % höhere Erträge ; optimale Nährstoff-Entzüge !</t>
  </si>
  <si>
    <t>Ackerkulturen</t>
  </si>
  <si>
    <t>Zu-Rüben  Ch.-M.</t>
  </si>
  <si>
    <t>Zu-Rüben S.-M."</t>
  </si>
  <si>
    <t>Früh-Kartoffeln</t>
  </si>
  <si>
    <t>Speise-Kartoffeln</t>
  </si>
  <si>
    <t xml:space="preserve">Körner-Mais  </t>
  </si>
  <si>
    <t xml:space="preserve">C-C-M  </t>
  </si>
  <si>
    <t>Silomais  Kühe</t>
  </si>
  <si>
    <t>Silomais  Biogas</t>
  </si>
  <si>
    <t>Acker  Bohnen</t>
  </si>
  <si>
    <t>Futter-Erbsen</t>
  </si>
  <si>
    <t>Ertragsniveau</t>
  </si>
  <si>
    <t>in dt/ha * )</t>
  </si>
  <si>
    <t>Erzeugerpreisniveau 1)</t>
  </si>
  <si>
    <t>EURO /dt</t>
  </si>
  <si>
    <t>Erlös in EURO je ha</t>
  </si>
  <si>
    <t>Saatgutkosten</t>
  </si>
  <si>
    <t>Mineraldüngung  2)</t>
  </si>
  <si>
    <t>Pflanzenschutz 3)</t>
  </si>
  <si>
    <t>Maschinenk. var.</t>
  </si>
  <si>
    <t>Treibstoffe+Schmierst.</t>
  </si>
  <si>
    <t>Lohnunternehmer</t>
  </si>
  <si>
    <t>Maschinen-Festk. 4)</t>
  </si>
  <si>
    <t>Trockn.kosten bzw. silieren</t>
  </si>
  <si>
    <t>Variable Kosten</t>
  </si>
  <si>
    <t>in EURO je ha</t>
  </si>
  <si>
    <t>Deckungsbeitrag</t>
  </si>
  <si>
    <t>Prämie :</t>
  </si>
  <si>
    <t>EURO je ha</t>
  </si>
  <si>
    <t>Akh Aufwand</t>
  </si>
  <si>
    <t>Lohnansatz in € je ha</t>
  </si>
  <si>
    <t xml:space="preserve">"Roheinkommen" </t>
  </si>
  <si>
    <t>Janinhoff , A . ;  Dez.  2024                   59 269 Beckum;</t>
  </si>
  <si>
    <t>6 ) und Saison-Löhne</t>
  </si>
  <si>
    <t>2) Mineraldünger nach Entzug incl. CaO + MgO usw. und 3) angemessener Pfanzenschutzaufwand</t>
  </si>
  <si>
    <t>Agrardaten-Analysen</t>
  </si>
  <si>
    <t>Zuckerrüben-Preise Prognose !</t>
  </si>
  <si>
    <t>Preis für Silomais für silierte Ware</t>
  </si>
  <si>
    <t>Keine Berücksichtigung der Arbeitszeitnivelierung</t>
  </si>
  <si>
    <t xml:space="preserve">Ldw. + Agr.handel </t>
  </si>
  <si>
    <t>4 ) Maschinenfestkosten sind erst beim Roheinkommen abgezogen</t>
  </si>
  <si>
    <t>Alle Kulturen : ohne Vorfruchtwirkung !</t>
  </si>
  <si>
    <t>5 ) Versicherung  u. Beiträge</t>
  </si>
  <si>
    <t>* ) Die Erträge gelten für die B R D : 2024-25 ; vom Mittelwert von 2019 bis 2023  + 5 % und mit 1,0 % pro Jahr hochgerechnet.</t>
  </si>
  <si>
    <t>Sonstiges 5) u. 6)</t>
  </si>
  <si>
    <r>
      <t>"Roheinkommen"</t>
    </r>
    <r>
      <rPr>
        <u/>
        <sz val="10"/>
        <rFont val="Arial"/>
        <family val="2"/>
      </rPr>
      <t xml:space="preserve"> dient zur Entlohnung von Boden- , Gebäude-  u.Maschinenkapital sowie der Gemeinkosten</t>
    </r>
  </si>
  <si>
    <r>
      <t>Anmerkungen:</t>
    </r>
    <r>
      <rPr>
        <sz val="10"/>
        <rFont val="Arial"/>
        <family val="2"/>
      </rPr>
      <t xml:space="preserve">  1) Preise </t>
    </r>
    <r>
      <rPr>
        <u/>
        <sz val="10"/>
        <rFont val="Arial"/>
        <family val="2"/>
      </rPr>
      <t>ohne</t>
    </r>
    <r>
      <rPr>
        <sz val="10"/>
        <rFont val="Arial"/>
        <family val="2"/>
      </rPr>
      <t xml:space="preserve"> Mehrwertsteuer </t>
    </r>
    <r>
      <rPr>
        <b/>
        <sz val="10"/>
        <rFont val="Arial"/>
        <family val="2"/>
      </rPr>
      <t>( Durchschnitt von 2024 -2025)</t>
    </r>
  </si>
  <si>
    <r>
      <rPr>
        <b/>
        <sz val="10"/>
        <rFont val="Arial"/>
        <family val="2"/>
      </rPr>
      <t>Körnermais</t>
    </r>
    <r>
      <rPr>
        <sz val="10"/>
        <rFont val="Arial"/>
        <family val="2"/>
      </rPr>
      <t xml:space="preserve"> wird nur auf den Ihm klimatisch zusagenden Standorten angebaut  und dann ist der Ertrag um 5 -15 % höher 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</si>
</sst>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7]mmmm\ yy;@"/>
  </numFmts>
  <fonts count="16" x14ac:knownFonts="1">
    <font>
      <sz val="12"/>
      <color theme="1"/>
      <name val="Arial"/>
      <family val="2"/>
    </font>
    <font>
      <b/>
      <sz val="10"/>
      <color rgb="FF0000FF"/>
      <name val="Arial"/>
      <family val="2"/>
    </font>
    <font>
      <b/>
      <sz val="11"/>
      <color rgb="FF0000FF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color rgb="FF548235"/>
      <name val="Arial"/>
      <family val="2"/>
    </font>
    <font>
      <b/>
      <u/>
      <sz val="12"/>
      <color rgb="FF0000FF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3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3" borderId="7" xfId="0" applyFont="1" applyFill="1" applyBorder="1" applyAlignment="1">
      <alignment horizontal="center"/>
    </xf>
    <xf numFmtId="0" fontId="4" fillId="0" borderId="13" xfId="0" applyFont="1" applyFill="1" applyBorder="1"/>
    <xf numFmtId="0" fontId="6" fillId="0" borderId="18" xfId="0" applyFont="1" applyFill="1" applyBorder="1" applyAlignment="1"/>
    <xf numFmtId="0" fontId="6" fillId="0" borderId="0" xfId="0" applyFont="1" applyFill="1" applyBorder="1"/>
    <xf numFmtId="0" fontId="6" fillId="0" borderId="0" xfId="0" applyFont="1" applyFill="1" applyBorder="1" applyAlignment="1"/>
    <xf numFmtId="0" fontId="8" fillId="0" borderId="14" xfId="0" applyFont="1" applyFill="1" applyBorder="1" applyAlignment="1"/>
    <xf numFmtId="0" fontId="7" fillId="0" borderId="27" xfId="0" applyFont="1" applyFill="1" applyBorder="1"/>
    <xf numFmtId="0" fontId="6" fillId="0" borderId="29" xfId="0" applyFont="1" applyFill="1" applyBorder="1"/>
    <xf numFmtId="0" fontId="7" fillId="0" borderId="29" xfId="0" applyFont="1" applyFill="1" applyBorder="1"/>
    <xf numFmtId="0" fontId="8" fillId="0" borderId="30" xfId="0" applyFont="1" applyFill="1" applyBorder="1" applyAlignment="1"/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/>
    <xf numFmtId="0" fontId="4" fillId="0" borderId="8" xfId="0" applyFont="1" applyFill="1" applyBorder="1"/>
    <xf numFmtId="0" fontId="4" fillId="0" borderId="10" xfId="0" applyFont="1" applyFill="1" applyBorder="1"/>
    <xf numFmtId="0" fontId="4" fillId="0" borderId="2" xfId="0" applyFont="1" applyFill="1" applyBorder="1"/>
    <xf numFmtId="3" fontId="4" fillId="0" borderId="13" xfId="0" applyNumberFormat="1" applyFont="1" applyFill="1" applyBorder="1"/>
    <xf numFmtId="0" fontId="1" fillId="0" borderId="6" xfId="0" applyFont="1" applyFill="1" applyBorder="1"/>
    <xf numFmtId="0" fontId="1" fillId="0" borderId="15" xfId="0" applyFont="1" applyFill="1" applyBorder="1"/>
    <xf numFmtId="0" fontId="4" fillId="0" borderId="8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3" fontId="5" fillId="3" borderId="11" xfId="0" quotePrefix="1" applyNumberFormat="1" applyFont="1" applyFill="1" applyBorder="1" applyAlignment="1">
      <alignment horizontal="center"/>
    </xf>
    <xf numFmtId="1" fontId="5" fillId="3" borderId="12" xfId="0" applyNumberFormat="1" applyFont="1" applyFill="1" applyBorder="1" applyAlignment="1">
      <alignment horizontal="center"/>
    </xf>
    <xf numFmtId="1" fontId="5" fillId="3" borderId="14" xfId="0" applyNumberFormat="1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1" fontId="2" fillId="3" borderId="16" xfId="0" quotePrefix="1" applyNumberFormat="1" applyFont="1" applyFill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/>
    </xf>
    <xf numFmtId="1" fontId="5" fillId="3" borderId="9" xfId="0" applyNumberFormat="1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3" fontId="12" fillId="0" borderId="5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/>
    <xf numFmtId="0" fontId="4" fillId="0" borderId="21" xfId="0" applyFont="1" applyFill="1" applyBorder="1"/>
    <xf numFmtId="0" fontId="6" fillId="0" borderId="21" xfId="0" applyFont="1" applyFill="1" applyBorder="1"/>
    <xf numFmtId="0" fontId="4" fillId="0" borderId="0" xfId="0" applyFont="1" applyFill="1" applyBorder="1"/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165" fontId="6" fillId="0" borderId="22" xfId="0" applyNumberFormat="1" applyFont="1" applyFill="1" applyBorder="1" applyAlignment="1">
      <alignment horizontal="center"/>
    </xf>
    <xf numFmtId="165" fontId="6" fillId="0" borderId="24" xfId="0" applyNumberFormat="1" applyFont="1" applyFill="1" applyBorder="1" applyAlignment="1">
      <alignment horizontal="center"/>
    </xf>
    <xf numFmtId="0" fontId="4" fillId="0" borderId="31" xfId="0" applyFont="1" applyFill="1" applyBorder="1" applyAlignment="1"/>
    <xf numFmtId="0" fontId="4" fillId="0" borderId="23" xfId="0" applyFont="1" applyFill="1" applyBorder="1" applyAlignment="1"/>
    <xf numFmtId="0" fontId="4" fillId="0" borderId="24" xfId="0" applyFont="1" applyFill="1" applyBorder="1" applyAlignment="1"/>
    <xf numFmtId="0" fontId="6" fillId="0" borderId="28" xfId="0" applyFont="1" applyFill="1" applyBorder="1"/>
    <xf numFmtId="0" fontId="15" fillId="2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dell%20DB%20Ackerkulturen/Wirtschaftl.svergl.%20Ackerkulturen%20B%20R%20D%20%202020-21%20+9%20%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 R D - Schnitt"/>
      <sheetName val="Eingabe"/>
      <sheetName val="berechn S. 3"/>
      <sheetName val="berechn S.  4"/>
      <sheetName val="Fruchtf.1"/>
      <sheetName val="Fruchtf.2"/>
      <sheetName val="Übersicht 7"/>
      <sheetName val=" Fix-var-AK"/>
    </sheetNames>
    <sheetDataSet>
      <sheetData sheetId="0"/>
      <sheetData sheetId="1">
        <row r="1">
          <cell r="E1" t="str">
            <v>B R D ; Durchschnitt</v>
          </cell>
        </row>
        <row r="4">
          <cell r="B4">
            <v>836.08450000000005</v>
          </cell>
          <cell r="D4">
            <v>280</v>
          </cell>
          <cell r="E4">
            <v>330</v>
          </cell>
          <cell r="G4">
            <v>0.622</v>
          </cell>
          <cell r="I4">
            <v>180</v>
          </cell>
        </row>
        <row r="5">
          <cell r="B5">
            <v>467.41380000000009</v>
          </cell>
          <cell r="D5">
            <v>1200</v>
          </cell>
          <cell r="E5">
            <v>500</v>
          </cell>
          <cell r="G5">
            <v>1.095</v>
          </cell>
          <cell r="I5">
            <v>420</v>
          </cell>
        </row>
        <row r="6">
          <cell r="B6">
            <v>103.4192</v>
          </cell>
          <cell r="E6">
            <v>130</v>
          </cell>
          <cell r="G6">
            <v>3.56</v>
          </cell>
          <cell r="H6">
            <v>206.83840000000001</v>
          </cell>
          <cell r="I6">
            <v>33.6</v>
          </cell>
        </row>
        <row r="7">
          <cell r="B7">
            <v>460.45959999999997</v>
          </cell>
          <cell r="E7">
            <v>120</v>
          </cell>
          <cell r="G7">
            <v>1.05</v>
          </cell>
          <cell r="I7">
            <v>36</v>
          </cell>
        </row>
        <row r="8">
          <cell r="B8">
            <v>485.34669800000006</v>
          </cell>
          <cell r="E8">
            <v>120</v>
          </cell>
          <cell r="G8">
            <v>1.05</v>
          </cell>
          <cell r="I8">
            <v>36</v>
          </cell>
        </row>
        <row r="9">
          <cell r="B9">
            <v>42.989600000000003</v>
          </cell>
          <cell r="D9">
            <v>150</v>
          </cell>
          <cell r="E9">
            <v>120</v>
          </cell>
          <cell r="G9">
            <v>3.4</v>
          </cell>
          <cell r="H9">
            <v>51.587520000000005</v>
          </cell>
        </row>
        <row r="10">
          <cell r="B10">
            <v>35.446799999999996</v>
          </cell>
          <cell r="D10">
            <v>140</v>
          </cell>
          <cell r="E10">
            <v>120</v>
          </cell>
          <cell r="G10">
            <v>3.3</v>
          </cell>
          <cell r="H10">
            <v>42.536159999999995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3" workbookViewId="0">
      <selection activeCell="A6" sqref="A6"/>
    </sheetView>
  </sheetViews>
  <sheetFormatPr baseColWidth="10" defaultRowHeight="15" x14ac:dyDescent="0.35"/>
  <cols>
    <col min="1" max="1" width="16.5625" customWidth="1"/>
    <col min="2" max="11" width="9.0625" customWidth="1"/>
  </cols>
  <sheetData>
    <row r="1" spans="1:11" ht="32.6" customHeight="1" thickBot="1" x14ac:dyDescent="0.4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15" t="str">
        <f>[1]Eingabe!E1</f>
        <v>B R D ; Durchschnitt</v>
      </c>
      <c r="K1" s="15"/>
    </row>
    <row r="2" spans="1:11" x14ac:dyDescent="0.35">
      <c r="A2" s="13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pans="1:11" ht="15.45" thickBot="1" x14ac:dyDescent="0.4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35">
      <c r="A4" s="16" t="s">
        <v>12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35">
      <c r="A5" s="17" t="s">
        <v>13</v>
      </c>
      <c r="B5" s="26">
        <f>[1]Eingabe!B4</f>
        <v>836.08450000000005</v>
      </c>
      <c r="C5" s="26">
        <f>[1]Eingabe!B4</f>
        <v>836.08450000000005</v>
      </c>
      <c r="D5" s="26">
        <f>[1]Eingabe!B5*0.85</f>
        <v>397.30173000000008</v>
      </c>
      <c r="E5" s="26">
        <f>[1]Eingabe!B5*1.1</f>
        <v>514.1551800000002</v>
      </c>
      <c r="F5" s="26">
        <f>[1]Eingabe!B6</f>
        <v>103.4192</v>
      </c>
      <c r="G5" s="26">
        <f>F5*1.3</f>
        <v>134.44496000000001</v>
      </c>
      <c r="H5" s="26">
        <f>[1]Eingabe!B7</f>
        <v>460.45959999999997</v>
      </c>
      <c r="I5" s="26">
        <f>[1]Eingabe!B8*1.05</f>
        <v>509.6140329000001</v>
      </c>
      <c r="J5" s="26">
        <f>[1]Eingabe!B9</f>
        <v>42.989600000000003</v>
      </c>
      <c r="K5" s="26">
        <f>[1]Eingabe!B10</f>
        <v>35.446799999999996</v>
      </c>
    </row>
    <row r="6" spans="1:11" x14ac:dyDescent="0.35">
      <c r="A6" s="16" t="s">
        <v>14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x14ac:dyDescent="0.35">
      <c r="A7" s="17" t="s">
        <v>15</v>
      </c>
      <c r="B7" s="28">
        <v>3.8</v>
      </c>
      <c r="C7" s="28">
        <v>3.5</v>
      </c>
      <c r="D7" s="26">
        <v>12.5</v>
      </c>
      <c r="E7" s="26">
        <v>10</v>
      </c>
      <c r="F7" s="26">
        <v>20.5</v>
      </c>
      <c r="G7" s="26">
        <v>16</v>
      </c>
      <c r="H7" s="26">
        <v>4.8</v>
      </c>
      <c r="I7" s="26">
        <v>4.5</v>
      </c>
      <c r="J7" s="26">
        <v>25</v>
      </c>
      <c r="K7" s="26">
        <v>28</v>
      </c>
    </row>
    <row r="8" spans="1:11" ht="15.45" thickBot="1" x14ac:dyDescent="0.4">
      <c r="A8" s="18" t="s">
        <v>16</v>
      </c>
      <c r="B8" s="29">
        <f t="shared" ref="B8:K8" si="0">B$5*B$7</f>
        <v>3177.1210999999998</v>
      </c>
      <c r="C8" s="29">
        <f t="shared" si="0"/>
        <v>2926.2957500000002</v>
      </c>
      <c r="D8" s="29">
        <f t="shared" si="0"/>
        <v>4966.2716250000012</v>
      </c>
      <c r="E8" s="29">
        <f>E$5*E$7</f>
        <v>5141.551800000002</v>
      </c>
      <c r="F8" s="29">
        <f>F$5*F$7</f>
        <v>2120.0936000000002</v>
      </c>
      <c r="G8" s="29">
        <f>G$5*G$7</f>
        <v>2151.1193600000001</v>
      </c>
      <c r="H8" s="29">
        <f t="shared" si="0"/>
        <v>2210.2060799999999</v>
      </c>
      <c r="I8" s="29">
        <f t="shared" si="0"/>
        <v>2293.2631480500004</v>
      </c>
      <c r="J8" s="29">
        <f t="shared" si="0"/>
        <v>1074.74</v>
      </c>
      <c r="K8" s="29">
        <f t="shared" si="0"/>
        <v>992.51039999999989</v>
      </c>
    </row>
    <row r="9" spans="1:11" x14ac:dyDescent="0.35">
      <c r="A9" s="19" t="s">
        <v>17</v>
      </c>
      <c r="B9" s="30">
        <f>[1]Eingabe!$D4</f>
        <v>280</v>
      </c>
      <c r="C9" s="30">
        <f>[1]Eingabe!$D4</f>
        <v>280</v>
      </c>
      <c r="D9" s="30">
        <f>[1]Eingabe!$D5*1.1</f>
        <v>1320</v>
      </c>
      <c r="E9" s="30">
        <f>[1]Eingabe!$D5</f>
        <v>1200</v>
      </c>
      <c r="F9" s="30">
        <v>220</v>
      </c>
      <c r="G9" s="30">
        <v>220</v>
      </c>
      <c r="H9" s="30">
        <v>220</v>
      </c>
      <c r="I9" s="30">
        <v>220</v>
      </c>
      <c r="J9" s="30">
        <f>[1]Eingabe!$D9</f>
        <v>150</v>
      </c>
      <c r="K9" s="30">
        <f>[1]Eingabe!$D10</f>
        <v>140</v>
      </c>
    </row>
    <row r="10" spans="1:11" x14ac:dyDescent="0.35">
      <c r="A10" s="2" t="s">
        <v>18</v>
      </c>
      <c r="B10" s="30">
        <f>[1]Eingabe!$G4*$B5</f>
        <v>520.04455900000005</v>
      </c>
      <c r="C10" s="30">
        <f>[1]Eingabe!$G4*$B5</f>
        <v>520.04455900000005</v>
      </c>
      <c r="D10" s="30">
        <f>[1]Eingabe!$G5*$D5</f>
        <v>435.04539435000009</v>
      </c>
      <c r="E10" s="30">
        <f>[1]Eingabe!$G5*$E5</f>
        <v>562.99992210000016</v>
      </c>
      <c r="F10" s="30">
        <f>[1]Eingabe!$G6*$F5</f>
        <v>368.17235200000005</v>
      </c>
      <c r="G10" s="30">
        <v>420</v>
      </c>
      <c r="H10" s="30">
        <f>[1]Eingabe!$G7*$H5</f>
        <v>483.48257999999998</v>
      </c>
      <c r="I10" s="30">
        <f>[1]Eingabe!$G8*$I5</f>
        <v>535.09473454500016</v>
      </c>
      <c r="J10" s="30">
        <f>[1]Eingabe!$G9*$J5</f>
        <v>146.16464000000002</v>
      </c>
      <c r="K10" s="30">
        <f>[1]Eingabe!$G10*$J5</f>
        <v>141.86568</v>
      </c>
    </row>
    <row r="11" spans="1:11" x14ac:dyDescent="0.35">
      <c r="A11" s="2" t="s">
        <v>19</v>
      </c>
      <c r="B11" s="30">
        <f>[1]Eingabe!$E4</f>
        <v>330</v>
      </c>
      <c r="C11" s="30">
        <f>[1]Eingabe!$E4</f>
        <v>330</v>
      </c>
      <c r="D11" s="30">
        <f>[1]Eingabe!$E5*0.8</f>
        <v>400</v>
      </c>
      <c r="E11" s="30">
        <f>[1]Eingabe!$E5</f>
        <v>500</v>
      </c>
      <c r="F11" s="30">
        <f>[1]Eingabe!$E6</f>
        <v>130</v>
      </c>
      <c r="G11" s="30">
        <f>[1]Eingabe!$E6</f>
        <v>130</v>
      </c>
      <c r="H11" s="30">
        <f>[1]Eingabe!$E7</f>
        <v>120</v>
      </c>
      <c r="I11" s="30">
        <f>[1]Eingabe!$E8</f>
        <v>120</v>
      </c>
      <c r="J11" s="30">
        <f>[1]Eingabe!$E9</f>
        <v>120</v>
      </c>
      <c r="K11" s="30">
        <f>[1]Eingabe!$E10</f>
        <v>120</v>
      </c>
    </row>
    <row r="12" spans="1:11" x14ac:dyDescent="0.35">
      <c r="A12" s="2" t="s">
        <v>20</v>
      </c>
      <c r="B12" s="31">
        <v>120</v>
      </c>
      <c r="C12" s="31">
        <v>115</v>
      </c>
      <c r="D12" s="31">
        <v>140</v>
      </c>
      <c r="E12" s="31">
        <v>160</v>
      </c>
      <c r="F12" s="31">
        <v>80</v>
      </c>
      <c r="G12" s="31">
        <v>80</v>
      </c>
      <c r="H12" s="31">
        <v>80</v>
      </c>
      <c r="I12" s="31">
        <v>80</v>
      </c>
      <c r="J12" s="31">
        <v>60</v>
      </c>
      <c r="K12" s="31">
        <v>65</v>
      </c>
    </row>
    <row r="13" spans="1:11" x14ac:dyDescent="0.35">
      <c r="A13" s="2" t="s">
        <v>21</v>
      </c>
      <c r="B13" s="31">
        <f>60+(B22*6)</f>
        <v>120</v>
      </c>
      <c r="C13" s="31">
        <f>60+(C22*6)</f>
        <v>120</v>
      </c>
      <c r="D13" s="31">
        <f>60+(D22*6)</f>
        <v>180</v>
      </c>
      <c r="E13" s="31">
        <f>120+(E22*6)</f>
        <v>228</v>
      </c>
      <c r="F13" s="31">
        <f t="shared" ref="F13:K13" si="1">60+(F22*6)</f>
        <v>108</v>
      </c>
      <c r="G13" s="31">
        <f t="shared" si="1"/>
        <v>120</v>
      </c>
      <c r="H13" s="31">
        <f t="shared" si="1"/>
        <v>132</v>
      </c>
      <c r="I13" s="31">
        <f t="shared" si="1"/>
        <v>132</v>
      </c>
      <c r="J13" s="31">
        <f t="shared" si="1"/>
        <v>102</v>
      </c>
      <c r="K13" s="31">
        <f t="shared" si="1"/>
        <v>99</v>
      </c>
    </row>
    <row r="14" spans="1:11" x14ac:dyDescent="0.35">
      <c r="A14" s="2" t="s">
        <v>22</v>
      </c>
      <c r="B14" s="31">
        <v>360</v>
      </c>
      <c r="C14" s="31">
        <v>360</v>
      </c>
      <c r="D14" s="31">
        <v>460</v>
      </c>
      <c r="E14" s="31">
        <v>460</v>
      </c>
      <c r="F14" s="31">
        <v>180</v>
      </c>
      <c r="G14" s="31">
        <v>240</v>
      </c>
      <c r="H14" s="31">
        <v>240</v>
      </c>
      <c r="I14" s="31">
        <v>240</v>
      </c>
      <c r="J14" s="31">
        <v>140</v>
      </c>
      <c r="K14" s="31">
        <v>130</v>
      </c>
    </row>
    <row r="15" spans="1:11" x14ac:dyDescent="0.35">
      <c r="A15" s="2" t="s">
        <v>23</v>
      </c>
      <c r="B15" s="31">
        <v>170</v>
      </c>
      <c r="C15" s="31">
        <v>170</v>
      </c>
      <c r="D15" s="31">
        <v>180</v>
      </c>
      <c r="E15" s="31">
        <v>180</v>
      </c>
      <c r="F15" s="31">
        <v>120</v>
      </c>
      <c r="G15" s="31">
        <v>120</v>
      </c>
      <c r="H15" s="31">
        <v>120</v>
      </c>
      <c r="I15" s="31">
        <v>120</v>
      </c>
      <c r="J15" s="31">
        <v>90</v>
      </c>
      <c r="K15" s="31">
        <v>90</v>
      </c>
    </row>
    <row r="16" spans="1:11" x14ac:dyDescent="0.35">
      <c r="A16" s="2" t="s">
        <v>24</v>
      </c>
      <c r="B16" s="30">
        <f>[1]Eingabe!$H4</f>
        <v>0</v>
      </c>
      <c r="C16" s="30">
        <f>[1]Eingabe!$H4</f>
        <v>0</v>
      </c>
      <c r="D16" s="30">
        <f>[1]Eingabe!$H5</f>
        <v>0</v>
      </c>
      <c r="E16" s="30">
        <f>[1]Eingabe!$H5</f>
        <v>0</v>
      </c>
      <c r="F16" s="30">
        <f>[1]Eingabe!$H6</f>
        <v>206.83840000000001</v>
      </c>
      <c r="G16" s="30">
        <v>60</v>
      </c>
      <c r="H16" s="30">
        <v>80</v>
      </c>
      <c r="I16" s="30">
        <v>80</v>
      </c>
      <c r="J16" s="30">
        <f>[1]Eingabe!$H9</f>
        <v>51.587520000000005</v>
      </c>
      <c r="K16" s="30">
        <f>[1]Eingabe!$H10</f>
        <v>42.536159999999995</v>
      </c>
    </row>
    <row r="17" spans="1:11" x14ac:dyDescent="0.35">
      <c r="A17" s="17" t="s">
        <v>45</v>
      </c>
      <c r="B17" s="30">
        <f>[1]Eingabe!$I4</f>
        <v>180</v>
      </c>
      <c r="C17" s="30">
        <v>75</v>
      </c>
      <c r="D17" s="30">
        <f>[1]Eingabe!$I5</f>
        <v>420</v>
      </c>
      <c r="E17" s="30">
        <f>[1]Eingabe!$I5</f>
        <v>420</v>
      </c>
      <c r="F17" s="30">
        <f>[1]Eingabe!$I6</f>
        <v>33.6</v>
      </c>
      <c r="G17" s="30">
        <f>[1]Eingabe!$I6</f>
        <v>33.6</v>
      </c>
      <c r="H17" s="30">
        <f>[1]Eingabe!$I7</f>
        <v>36</v>
      </c>
      <c r="I17" s="30">
        <f>[1]Eingabe!$I8</f>
        <v>36</v>
      </c>
      <c r="J17" s="30">
        <v>30</v>
      </c>
      <c r="K17" s="30">
        <v>30</v>
      </c>
    </row>
    <row r="18" spans="1:11" x14ac:dyDescent="0.35">
      <c r="A18" s="16" t="s">
        <v>25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x14ac:dyDescent="0.35">
      <c r="A19" s="20" t="s">
        <v>26</v>
      </c>
      <c r="B19" s="30">
        <f t="shared" ref="B19:K19" si="2">SUM(B9:B17)-B15</f>
        <v>1910.0445589999999</v>
      </c>
      <c r="C19" s="30">
        <f>SUM(C9:C17)-C15</f>
        <v>1800.0445589999999</v>
      </c>
      <c r="D19" s="30">
        <f t="shared" si="2"/>
        <v>3355.0453943500002</v>
      </c>
      <c r="E19" s="30">
        <f>SUM(E9:E17)-E15</f>
        <v>3530.9999221000003</v>
      </c>
      <c r="F19" s="30">
        <f t="shared" si="2"/>
        <v>1326.610752</v>
      </c>
      <c r="G19" s="30">
        <f>SUM(G9:G17)-G15</f>
        <v>1303.5999999999999</v>
      </c>
      <c r="H19" s="30">
        <f t="shared" si="2"/>
        <v>1391.4825799999999</v>
      </c>
      <c r="I19" s="30">
        <f t="shared" si="2"/>
        <v>1443.0947345450002</v>
      </c>
      <c r="J19" s="30">
        <f t="shared" si="2"/>
        <v>799.75216</v>
      </c>
      <c r="K19" s="30">
        <f t="shared" si="2"/>
        <v>768.40183999999999</v>
      </c>
    </row>
    <row r="20" spans="1:11" x14ac:dyDescent="0.35">
      <c r="A20" s="21" t="s">
        <v>27</v>
      </c>
      <c r="B20" s="33"/>
      <c r="C20" s="33"/>
      <c r="D20" s="33"/>
      <c r="E20" s="33"/>
      <c r="F20" s="33"/>
      <c r="G20" s="33"/>
      <c r="H20" s="33"/>
      <c r="I20" s="33" t="s">
        <v>28</v>
      </c>
      <c r="J20" s="33">
        <v>45</v>
      </c>
      <c r="K20" s="33">
        <v>45</v>
      </c>
    </row>
    <row r="21" spans="1:11" ht="15.45" thickBot="1" x14ac:dyDescent="0.4">
      <c r="A21" s="22" t="s">
        <v>29</v>
      </c>
      <c r="B21" s="34">
        <f>B8-B19</f>
        <v>1267.0765409999999</v>
      </c>
      <c r="C21" s="34">
        <f t="shared" ref="C21:H21" si="3">C8-C19</f>
        <v>1126.2511910000003</v>
      </c>
      <c r="D21" s="34">
        <f t="shared" si="3"/>
        <v>1611.2262306500011</v>
      </c>
      <c r="E21" s="34">
        <f t="shared" si="3"/>
        <v>1610.5518779000017</v>
      </c>
      <c r="F21" s="34">
        <f t="shared" si="3"/>
        <v>793.4828480000001</v>
      </c>
      <c r="G21" s="34">
        <f t="shared" si="3"/>
        <v>847.51936000000023</v>
      </c>
      <c r="H21" s="34">
        <f t="shared" si="3"/>
        <v>818.72350000000006</v>
      </c>
      <c r="I21" s="34">
        <f>I8-I19</f>
        <v>850.16841350500022</v>
      </c>
      <c r="J21" s="34">
        <f>J8-J19+J20</f>
        <v>319.98784000000001</v>
      </c>
      <c r="K21" s="34">
        <f>K8-K19+K20</f>
        <v>269.1085599999999</v>
      </c>
    </row>
    <row r="22" spans="1:11" ht="15.45" thickTop="1" x14ac:dyDescent="0.35">
      <c r="A22" s="2" t="s">
        <v>30</v>
      </c>
      <c r="B22" s="35">
        <v>10</v>
      </c>
      <c r="C22" s="35">
        <v>10</v>
      </c>
      <c r="D22" s="35">
        <v>20</v>
      </c>
      <c r="E22" s="35">
        <v>18</v>
      </c>
      <c r="F22" s="35">
        <v>8</v>
      </c>
      <c r="G22" s="35">
        <v>10</v>
      </c>
      <c r="H22" s="35">
        <v>12</v>
      </c>
      <c r="I22" s="35">
        <v>12</v>
      </c>
      <c r="J22" s="35">
        <v>7</v>
      </c>
      <c r="K22" s="35">
        <v>6.5</v>
      </c>
    </row>
    <row r="23" spans="1:11" x14ac:dyDescent="0.35">
      <c r="A23" s="23" t="s">
        <v>31</v>
      </c>
      <c r="B23" s="36">
        <f>B22*25</f>
        <v>250</v>
      </c>
      <c r="C23" s="36">
        <f>C22*25</f>
        <v>250</v>
      </c>
      <c r="D23" s="36">
        <f t="shared" ref="D23:K23" si="4">D22*25</f>
        <v>500</v>
      </c>
      <c r="E23" s="36">
        <f t="shared" si="4"/>
        <v>450</v>
      </c>
      <c r="F23" s="36">
        <f t="shared" si="4"/>
        <v>200</v>
      </c>
      <c r="G23" s="36">
        <f t="shared" si="4"/>
        <v>250</v>
      </c>
      <c r="H23" s="36">
        <f t="shared" si="4"/>
        <v>300</v>
      </c>
      <c r="I23" s="36">
        <f t="shared" si="4"/>
        <v>300</v>
      </c>
      <c r="J23" s="36">
        <f t="shared" si="4"/>
        <v>175</v>
      </c>
      <c r="K23" s="36">
        <f t="shared" si="4"/>
        <v>162.5</v>
      </c>
    </row>
    <row r="24" spans="1:11" x14ac:dyDescent="0.35">
      <c r="A24" s="24" t="s">
        <v>32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</row>
    <row r="25" spans="1:11" ht="15.45" thickBot="1" x14ac:dyDescent="0.4">
      <c r="A25" s="25" t="s">
        <v>29</v>
      </c>
      <c r="B25" s="38">
        <f t="shared" ref="B25:K25" si="5">B21-B15-B23</f>
        <v>847.07654099999991</v>
      </c>
      <c r="C25" s="38">
        <f t="shared" si="5"/>
        <v>706.25119100000029</v>
      </c>
      <c r="D25" s="38">
        <f t="shared" si="5"/>
        <v>931.22623065000107</v>
      </c>
      <c r="E25" s="38">
        <f t="shared" si="5"/>
        <v>980.55187790000173</v>
      </c>
      <c r="F25" s="38">
        <f t="shared" si="5"/>
        <v>473.4828480000001</v>
      </c>
      <c r="G25" s="38">
        <f t="shared" si="5"/>
        <v>477.51936000000023</v>
      </c>
      <c r="H25" s="38">
        <f t="shared" si="5"/>
        <v>398.72350000000006</v>
      </c>
      <c r="I25" s="38">
        <f t="shared" si="5"/>
        <v>430.16841350500022</v>
      </c>
      <c r="J25" s="38">
        <f t="shared" si="5"/>
        <v>54.987840000000006</v>
      </c>
      <c r="K25" s="38">
        <f t="shared" si="5"/>
        <v>16.608559999999898</v>
      </c>
    </row>
    <row r="26" spans="1:11" x14ac:dyDescent="0.35">
      <c r="A26" s="45" t="s">
        <v>46</v>
      </c>
      <c r="B26" s="3"/>
      <c r="C26" s="3"/>
      <c r="D26" s="3"/>
      <c r="E26" s="3"/>
      <c r="F26" s="3"/>
      <c r="G26" s="3"/>
      <c r="H26" s="3"/>
      <c r="I26" s="39" t="s">
        <v>33</v>
      </c>
      <c r="J26" s="40"/>
      <c r="K26" s="41"/>
    </row>
    <row r="27" spans="1:11" x14ac:dyDescent="0.35">
      <c r="A27" s="46" t="s">
        <v>47</v>
      </c>
      <c r="B27" s="4"/>
      <c r="C27" s="4"/>
      <c r="D27" s="4"/>
      <c r="E27" s="4"/>
      <c r="F27" s="4"/>
      <c r="G27" s="4" t="s">
        <v>34</v>
      </c>
      <c r="H27" s="5"/>
      <c r="I27" s="42"/>
      <c r="J27" s="43"/>
      <c r="K27" s="44"/>
    </row>
    <row r="28" spans="1:11" x14ac:dyDescent="0.35">
      <c r="A28" s="47" t="s">
        <v>35</v>
      </c>
      <c r="B28" s="4"/>
      <c r="C28" s="4"/>
      <c r="D28" s="4"/>
      <c r="E28" s="4"/>
      <c r="F28" s="4"/>
      <c r="G28" s="4"/>
      <c r="H28" s="5"/>
      <c r="I28" s="5"/>
      <c r="J28" s="49" t="s">
        <v>36</v>
      </c>
      <c r="K28" s="50"/>
    </row>
    <row r="29" spans="1:11" x14ac:dyDescent="0.35">
      <c r="A29" s="47" t="s">
        <v>37</v>
      </c>
      <c r="B29" s="4"/>
      <c r="C29" s="4" t="s">
        <v>38</v>
      </c>
      <c r="D29" s="4"/>
      <c r="E29" s="4"/>
      <c r="F29" s="4" t="s">
        <v>39</v>
      </c>
      <c r="G29" s="4"/>
      <c r="H29" s="5"/>
      <c r="I29" s="5"/>
      <c r="J29" s="51" t="s">
        <v>40</v>
      </c>
      <c r="K29" s="52"/>
    </row>
    <row r="30" spans="1:11" x14ac:dyDescent="0.35">
      <c r="A30" s="47" t="s">
        <v>41</v>
      </c>
      <c r="B30" s="4"/>
      <c r="C30" s="4"/>
      <c r="D30" s="4"/>
      <c r="E30" s="4"/>
      <c r="F30" s="48" t="s">
        <v>42</v>
      </c>
      <c r="G30" s="4"/>
      <c r="H30" s="5"/>
      <c r="I30" s="5"/>
      <c r="J30" s="5"/>
      <c r="K30" s="6"/>
    </row>
    <row r="31" spans="1:11" x14ac:dyDescent="0.35">
      <c r="A31" s="7" t="s">
        <v>43</v>
      </c>
      <c r="B31" s="4"/>
      <c r="C31" s="56" t="s">
        <v>48</v>
      </c>
      <c r="D31" s="8"/>
      <c r="E31" s="9"/>
      <c r="F31" s="8"/>
      <c r="G31" s="8"/>
      <c r="H31" s="8"/>
      <c r="I31" s="8"/>
      <c r="J31" s="8"/>
      <c r="K31" s="10"/>
    </row>
    <row r="32" spans="1:11" x14ac:dyDescent="0.35">
      <c r="A32" s="53" t="s">
        <v>44</v>
      </c>
      <c r="B32" s="54"/>
      <c r="C32" s="54"/>
      <c r="D32" s="54"/>
      <c r="E32" s="54"/>
      <c r="F32" s="54"/>
      <c r="G32" s="54"/>
      <c r="H32" s="54"/>
      <c r="I32" s="54"/>
      <c r="J32" s="54"/>
      <c r="K32" s="55"/>
    </row>
  </sheetData>
  <mergeCells count="17">
    <mergeCell ref="A1:I1"/>
    <mergeCell ref="J1:K1"/>
    <mergeCell ref="A2:A3"/>
    <mergeCell ref="B2:B3"/>
    <mergeCell ref="C2:C3"/>
    <mergeCell ref="D2:D3"/>
    <mergeCell ref="E2:E3"/>
    <mergeCell ref="F2:F3"/>
    <mergeCell ref="G2:G3"/>
    <mergeCell ref="H2:H3"/>
    <mergeCell ref="A32:K32"/>
    <mergeCell ref="I2:I3"/>
    <mergeCell ref="J2:J3"/>
    <mergeCell ref="K2:K3"/>
    <mergeCell ref="I26:K27"/>
    <mergeCell ref="J28:K28"/>
    <mergeCell ref="J29:K29"/>
  </mergeCells>
  <printOptions horizontalCentered="1" verticalCentered="1"/>
  <pageMargins left="0.59055118110236227" right="0.59055118110236227" top="0.39370078740157483" bottom="0.39370078740157483" header="0.19685039370078741" footer="0.19685039370078741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Janinhoff</dc:creator>
  <cp:lastModifiedBy>Janinhoff</cp:lastModifiedBy>
  <cp:lastPrinted>2024-12-28T13:21:33Z</cp:lastPrinted>
  <dcterms:created xsi:type="dcterms:W3CDTF">2024-12-28T10:47:58Z</dcterms:created>
  <dcterms:modified xsi:type="dcterms:W3CDTF">2024-12-28T13:22:01Z</dcterms:modified>
</cp:coreProperties>
</file>